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1"/>
  </bookViews>
  <sheets>
    <sheet name="Data" sheetId="1" r:id="rId1"/>
    <sheet name="Graph Fuel" sheetId="2" r:id="rId2"/>
    <sheet name="Graph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Jake Raby</author>
  </authors>
  <commentList>
    <comment ref="A4" authorId="0">
      <text>
        <r>
          <rPr>
            <b/>
            <sz val="8"/>
            <rFont val="Tahoma"/>
            <family val="0"/>
          </rPr>
          <t>Jake Raby:</t>
        </r>
        <r>
          <rPr>
            <sz val="8"/>
            <rFont val="Tahoma"/>
            <family val="0"/>
          </rPr>
          <t xml:space="preserve">
Engine with optimized timing, with LAPerf mufler, 9/28 degrees, electromotive..</t>
        </r>
      </text>
    </comment>
  </commentList>
</comments>
</file>

<file path=xl/sharedStrings.xml><?xml version="1.0" encoding="utf-8"?>
<sst xmlns="http://schemas.openxmlformats.org/spreadsheetml/2006/main" count="39" uniqueCount="34">
  <si>
    <t>Absolute Pressure (inHg):</t>
  </si>
  <si>
    <t>Barometric Pressure (inHg):</t>
  </si>
  <si>
    <t>Temperature (ºF):</t>
  </si>
  <si>
    <t>Altitude (ft):</t>
  </si>
  <si>
    <t>Dyno Conditions</t>
  </si>
  <si>
    <t>Dew Point (ºF):</t>
  </si>
  <si>
    <t>Calculated Values</t>
  </si>
  <si>
    <t>Humidity (%):</t>
  </si>
  <si>
    <r>
      <t>100% Humidity H</t>
    </r>
    <r>
      <rPr>
        <i/>
        <vertAlign val="subscript"/>
        <sz val="8"/>
        <rFont val="Arial"/>
        <family val="2"/>
      </rPr>
      <t>2</t>
    </r>
    <r>
      <rPr>
        <i/>
        <sz val="8"/>
        <rFont val="Arial"/>
        <family val="2"/>
      </rPr>
      <t>O Vapor Pressure (inHg):</t>
    </r>
  </si>
  <si>
    <r>
      <t>Actual H</t>
    </r>
    <r>
      <rPr>
        <i/>
        <vertAlign val="subscript"/>
        <sz val="8"/>
        <rFont val="Arial"/>
        <family val="2"/>
      </rPr>
      <t>2</t>
    </r>
    <r>
      <rPr>
        <i/>
        <sz val="8"/>
        <rFont val="Arial"/>
        <family val="2"/>
      </rPr>
      <t>O Vapor Pressure (inHg):</t>
    </r>
  </si>
  <si>
    <t>Net Air Pressure (inHg):</t>
  </si>
  <si>
    <t>% Humidity using Dew Point</t>
  </si>
  <si>
    <t>Dyno Correction Factor:</t>
  </si>
  <si>
    <t>(Equations used are derived from SAE J1349 Revision JUN90 and physical data)</t>
  </si>
  <si>
    <t>SAE Standards</t>
  </si>
  <si>
    <t>BSFC</t>
  </si>
  <si>
    <t>(lb/hr-hp)*100</t>
  </si>
  <si>
    <t>Customer:</t>
  </si>
  <si>
    <t>Engine:</t>
  </si>
  <si>
    <t xml:space="preserve">        Raby’s Aircooled Technology</t>
  </si>
  <si>
    <t xml:space="preserve">  rabysvw@whitelion.net or (706)865-1963</t>
  </si>
  <si>
    <t>Raw Data</t>
  </si>
  <si>
    <t>Uncorrected Values</t>
  </si>
  <si>
    <t>Corrected Values</t>
  </si>
  <si>
    <t>Torque Scale</t>
  </si>
  <si>
    <t>Fuel Use (lb/hr)</t>
  </si>
  <si>
    <t>Torque (ft-lb)</t>
  </si>
  <si>
    <t>Power (hp)</t>
  </si>
  <si>
    <t>RPM Limit:</t>
  </si>
  <si>
    <t>Fuel:</t>
  </si>
  <si>
    <t>92+</t>
  </si>
  <si>
    <t xml:space="preserve"> </t>
  </si>
  <si>
    <t>Allen Ehl</t>
  </si>
  <si>
    <t>2563 TIV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</si>
</sst>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27">
    <font>
      <sz val="10"/>
      <name val="Arial"/>
      <family val="0"/>
    </font>
    <font>
      <i/>
      <sz val="8"/>
      <name val="Arial"/>
      <family val="2"/>
    </font>
    <font>
      <sz val="10"/>
      <color indexed="10"/>
      <name val="Arial"/>
      <family val="2"/>
    </font>
    <font>
      <i/>
      <vertAlign val="subscript"/>
      <sz val="8"/>
      <name val="Arial"/>
      <family val="2"/>
    </font>
    <font>
      <b/>
      <sz val="11.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10"/>
      <color indexed="12"/>
      <name val="Arial"/>
      <family val="2"/>
    </font>
    <font>
      <b/>
      <sz val="10.25"/>
      <name val="Arial"/>
      <family val="0"/>
    </font>
    <font>
      <sz val="13.5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i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25"/>
      <name val="Arial"/>
      <family val="0"/>
    </font>
    <font>
      <sz val="10.25"/>
      <name val="Arial"/>
      <family val="0"/>
    </font>
    <font>
      <sz val="11.2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 quotePrefix="1">
      <alignment vertical="top"/>
    </xf>
    <xf numFmtId="0" fontId="1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12" fillId="0" borderId="1" xfId="0" applyFont="1" applyBorder="1" applyAlignment="1">
      <alignment vertical="top"/>
    </xf>
    <xf numFmtId="2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8" fontId="2" fillId="0" borderId="1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 quotePrefix="1">
      <alignment vertical="top"/>
    </xf>
    <xf numFmtId="0" fontId="0" fillId="2" borderId="0" xfId="0" applyFill="1" applyBorder="1" applyAlignment="1">
      <alignment vertical="top" wrapText="1"/>
    </xf>
    <xf numFmtId="0" fontId="10" fillId="2" borderId="0" xfId="19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Corrected Engine Output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Data!$A$23:$A$45</c:f>
              <c:numCache>
                <c:ptCount val="23"/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</c:numCache>
            </c:numRef>
          </c:xVal>
          <c:yVal>
            <c:numRef>
              <c:f>Data!$G$23:$G$45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49.739956452248876</c:v>
                </c:pt>
                <c:pt idx="3">
                  <c:v>75.49814818644919</c:v>
                </c:pt>
                <c:pt idx="4">
                  <c:v>95.92705887219427</c:v>
                </c:pt>
                <c:pt idx="5">
                  <c:v>111.91490201755997</c:v>
                </c:pt>
                <c:pt idx="6">
                  <c:v>127.90274516292568</c:v>
                </c:pt>
                <c:pt idx="7">
                  <c:v>139.6271634695272</c:v>
                </c:pt>
                <c:pt idx="8">
                  <c:v>142.11416129213964</c:v>
                </c:pt>
                <c:pt idx="9">
                  <c:v>143.29844596957415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Torque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Data!$A$23:$A$45</c:f>
              <c:numCache>
                <c:ptCount val="23"/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</c:numCache>
            </c:numRef>
          </c:xVal>
          <c:yVal>
            <c:numRef>
              <c:f>Data!$F$23:$F$45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130.61712564360556</c:v>
                </c:pt>
                <c:pt idx="3">
                  <c:v>158.60650971009244</c:v>
                </c:pt>
                <c:pt idx="4">
                  <c:v>167.93630439892144</c:v>
                </c:pt>
                <c:pt idx="5">
                  <c:v>167.93630439892144</c:v>
                </c:pt>
                <c:pt idx="6">
                  <c:v>167.93630439892144</c:v>
                </c:pt>
                <c:pt idx="7">
                  <c:v>162.96041389821264</c:v>
                </c:pt>
                <c:pt idx="8">
                  <c:v>149.2767150212635</c:v>
                </c:pt>
                <c:pt idx="9">
                  <c:v>136.8369887694915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BSFC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Data!$A$23:$A$45</c:f>
              <c:numCache>
                <c:ptCount val="23"/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</c:numCache>
            </c:numRef>
          </c:xVal>
          <c:yVal>
            <c:numRef>
              <c:f>Data!$H$23:$H$45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71.42857142857143</c:v>
                </c:pt>
                <c:pt idx="3">
                  <c:v>50.19607843137255</c:v>
                </c:pt>
                <c:pt idx="4">
                  <c:v>61.72839506172839</c:v>
                </c:pt>
                <c:pt idx="5">
                  <c:v>58.201058201058196</c:v>
                </c:pt>
                <c:pt idx="6">
                  <c:v>55.55555555555556</c:v>
                </c:pt>
                <c:pt idx="7">
                  <c:v>55.131467345207795</c:v>
                </c:pt>
                <c:pt idx="8">
                  <c:v>58.333333333333336</c:v>
                </c:pt>
                <c:pt idx="9">
                  <c:v>66.11570247933885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58036627"/>
        <c:axId val="52567596"/>
      </c:scatterChart>
      <c:valAx>
        <c:axId val="580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Engine Speed (RPM)         (Note: purple=torque; blue=hp; yellow=fuel)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67596"/>
        <c:crosses val="autoZero"/>
        <c:crossBetween val="midCat"/>
        <c:dispUnits/>
      </c:valAx>
      <c:valAx>
        <c:axId val="5256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Power (hp), Torque (ft-lb), and BSFC (100*lb/hr-hp)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36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Corrected Engine Output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Data!$A$23:$A$45</c:f>
              <c:numCache>
                <c:ptCount val="23"/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</c:numCache>
            </c:numRef>
          </c:xVal>
          <c:yVal>
            <c:numRef>
              <c:f>Data!$G$23:$G$45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69.12685885383377</c:v>
                </c:pt>
                <c:pt idx="4">
                  <c:v>82.95223062460053</c:v>
                </c:pt>
                <c:pt idx="5">
                  <c:v>105.19304608192095</c:v>
                </c:pt>
                <c:pt idx="6">
                  <c:v>125.02944905736891</c:v>
                </c:pt>
                <c:pt idx="7">
                  <c:v>148.77302231585963</c:v>
                </c:pt>
                <c:pt idx="8">
                  <c:v>171.31438933341414</c:v>
                </c:pt>
                <c:pt idx="9">
                  <c:v>185.13976110418088</c:v>
                </c:pt>
                <c:pt idx="10">
                  <c:v>191.1507923088621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Torque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Data!$A$23:$A$28</c:f>
              <c:numCache>
                <c:ptCount val="6"/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</c:numCache>
            </c:numRef>
          </c:xVal>
          <c:yVal>
            <c:numRef>
              <c:f>Data!$F$23:$F$28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145.22170508013397</c:v>
                </c:pt>
                <c:pt idx="4">
                  <c:v>145.22170508013397</c:v>
                </c:pt>
                <c:pt idx="5">
                  <c:v>157.84967943492822</c:v>
                </c:pt>
              </c:numCache>
            </c:numRef>
          </c:yVal>
          <c:smooth val="1"/>
        </c:ser>
        <c:axId val="3346317"/>
        <c:axId val="30116854"/>
      </c:scatterChart>
      <c:valAx>
        <c:axId val="334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Engine 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16854"/>
        <c:crosses val="autoZero"/>
        <c:crossBetween val="midCat"/>
        <c:dispUnits/>
      </c:valAx>
      <c:valAx>
        <c:axId val="30116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Power (hp) and Torque (ft-lb)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63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0.4945</cdr:y>
    </cdr:from>
    <cdr:to>
      <cdr:x>0.52575</cdr:x>
      <cdr:y>0.5265</cdr:y>
    </cdr:to>
    <cdr:sp>
      <cdr:nvSpPr>
        <cdr:cNvPr id="1" name="TextBox 1"/>
        <cdr:cNvSpPr txBox="1">
          <a:spLocks noChangeArrowheads="1"/>
        </cdr:cNvSpPr>
      </cdr:nvSpPr>
      <cdr:spPr>
        <a:xfrm>
          <a:off x="4819650" y="2771775"/>
          <a:ext cx="2762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0.497</cdr:x>
      <cdr:y>0.501</cdr:y>
    </cdr:from>
    <cdr:to>
      <cdr:x>0.507</cdr:x>
      <cdr:y>0.544</cdr:y>
    </cdr:to>
    <cdr:sp>
      <cdr:nvSpPr>
        <cdr:cNvPr id="2" name="TextBox 2"/>
        <cdr:cNvSpPr txBox="1">
          <a:spLocks noChangeArrowheads="1"/>
        </cdr:cNvSpPr>
      </cdr:nvSpPr>
      <cdr:spPr>
        <a:xfrm>
          <a:off x="4819650" y="2809875"/>
          <a:ext cx="95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0.48625</cdr:x>
      <cdr:y>0.501</cdr:y>
    </cdr:from>
    <cdr:to>
      <cdr:x>0.50075</cdr:x>
      <cdr:y>0.544</cdr:y>
    </cdr:to>
    <cdr:sp>
      <cdr:nvSpPr>
        <cdr:cNvPr id="3" name="TextBox 3"/>
        <cdr:cNvSpPr txBox="1">
          <a:spLocks noChangeArrowheads="1"/>
        </cdr:cNvSpPr>
      </cdr:nvSpPr>
      <cdr:spPr>
        <a:xfrm>
          <a:off x="4714875" y="2809875"/>
          <a:ext cx="142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0.48625</cdr:x>
      <cdr:y>0.501</cdr:y>
    </cdr:from>
    <cdr:to>
      <cdr:x>0.50075</cdr:x>
      <cdr:y>0.544</cdr:y>
    </cdr:to>
    <cdr:sp>
      <cdr:nvSpPr>
        <cdr:cNvPr id="4" name="TextBox 4"/>
        <cdr:cNvSpPr txBox="1">
          <a:spLocks noChangeArrowheads="1"/>
        </cdr:cNvSpPr>
      </cdr:nvSpPr>
      <cdr:spPr>
        <a:xfrm>
          <a:off x="4714875" y="2809875"/>
          <a:ext cx="142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                    </a:t>
          </a:r>
        </a:p>
      </cdr:txBody>
    </cdr:sp>
  </cdr:relSizeAnchor>
  <cdr:relSizeAnchor xmlns:cdr="http://schemas.openxmlformats.org/drawingml/2006/chartDrawing">
    <cdr:from>
      <cdr:x>0.497</cdr:x>
      <cdr:y>0.501</cdr:y>
    </cdr:from>
    <cdr:to>
      <cdr:x>0.507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4819650" y="2809875"/>
          <a:ext cx="95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0.94275</cdr:x>
      <cdr:y>0.1505</cdr:y>
    </cdr:from>
    <cdr:to>
      <cdr:x>0.9535</cdr:x>
      <cdr:y>0.19275</cdr:y>
    </cdr:to>
    <cdr:sp>
      <cdr:nvSpPr>
        <cdr:cNvPr id="6" name="TextBox 6"/>
        <cdr:cNvSpPr txBox="1">
          <a:spLocks noChangeArrowheads="1"/>
        </cdr:cNvSpPr>
      </cdr:nvSpPr>
      <cdr:spPr>
        <a:xfrm>
          <a:off x="9153525" y="838200"/>
          <a:ext cx="1047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6">
      <selection activeCell="C32" sqref="C32"/>
    </sheetView>
  </sheetViews>
  <sheetFormatPr defaultColWidth="9.140625" defaultRowHeight="12.75"/>
  <cols>
    <col min="1" max="6" width="12.28125" style="5" customWidth="1"/>
    <col min="7" max="7" width="13.421875" style="5" customWidth="1"/>
    <col min="8" max="8" width="12.421875" style="5" customWidth="1"/>
    <col min="9" max="16384" width="9.140625" style="5" customWidth="1"/>
  </cols>
  <sheetData>
    <row r="1" spans="3:5" ht="12.75">
      <c r="C1" s="6" t="s">
        <v>19</v>
      </c>
      <c r="D1" s="7"/>
      <c r="E1" s="7"/>
    </row>
    <row r="2" spans="3:5" ht="12.75" customHeight="1">
      <c r="C2" s="6" t="s">
        <v>20</v>
      </c>
      <c r="D2" s="7"/>
      <c r="E2" s="7"/>
    </row>
    <row r="3" ht="12.75" customHeight="1">
      <c r="A3" s="8"/>
    </row>
    <row r="4" spans="2:7" s="1" customFormat="1" ht="17.25" customHeight="1">
      <c r="B4" s="2"/>
      <c r="C4" s="3" t="s">
        <v>14</v>
      </c>
      <c r="G4" s="4" t="s">
        <v>6</v>
      </c>
    </row>
    <row r="5" spans="2:11" s="1" customFormat="1" ht="12.75" customHeight="1">
      <c r="B5" s="1" t="s">
        <v>2</v>
      </c>
      <c r="C5" s="9">
        <v>76.73</v>
      </c>
      <c r="F5" s="1" t="s">
        <v>8</v>
      </c>
      <c r="G5" s="10">
        <f>0.180355663*10^((7.5*(C9-32)/1.8)/(237.7+(C9-32)/1.8))</f>
        <v>1.9259539406786361</v>
      </c>
      <c r="K5" s="5"/>
    </row>
    <row r="6" spans="2:10" ht="12.75" customHeight="1">
      <c r="B6" s="1" t="s">
        <v>10</v>
      </c>
      <c r="C6" s="9">
        <v>29.235</v>
      </c>
      <c r="F6" s="1" t="s">
        <v>9</v>
      </c>
      <c r="G6" s="10">
        <f>G5*C10/100</f>
        <v>1.1170532855936088</v>
      </c>
      <c r="J6" s="1"/>
    </row>
    <row r="7" spans="6:10" ht="12.75" customHeight="1">
      <c r="F7" s="1" t="s">
        <v>0</v>
      </c>
      <c r="G7" s="10">
        <f>(0.3+((C12*33.8639)^0.190284-(C11*0.3048)*0.000084288)^(1/0.190284))/33.8639</f>
        <v>26.945704840102632</v>
      </c>
      <c r="J7" s="1"/>
    </row>
    <row r="8" spans="2:10" ht="17.25" customHeight="1">
      <c r="B8" s="2"/>
      <c r="C8" s="4" t="s">
        <v>4</v>
      </c>
      <c r="F8" s="1" t="s">
        <v>10</v>
      </c>
      <c r="G8" s="10">
        <f>G7-G6</f>
        <v>25.828651554509023</v>
      </c>
      <c r="J8" s="1"/>
    </row>
    <row r="9" spans="2:3" ht="12.75" customHeight="1">
      <c r="B9" s="1" t="s">
        <v>2</v>
      </c>
      <c r="C9" s="9">
        <v>100</v>
      </c>
    </row>
    <row r="10" spans="2:7" ht="12.75" customHeight="1">
      <c r="B10" s="1" t="s">
        <v>7</v>
      </c>
      <c r="C10" s="9">
        <v>58</v>
      </c>
      <c r="E10" s="1"/>
      <c r="F10" s="1" t="s">
        <v>12</v>
      </c>
      <c r="G10" s="10">
        <f>1.18*(C6/(G8))*((C9+459.67)/(C5+459.67))^0.5-0.18</f>
        <v>1.184284677434497</v>
      </c>
    </row>
    <row r="11" spans="2:5" s="11" customFormat="1" ht="12.75" customHeight="1">
      <c r="B11" s="12" t="s">
        <v>3</v>
      </c>
      <c r="C11" s="13">
        <v>1450</v>
      </c>
      <c r="E11" s="12"/>
    </row>
    <row r="12" spans="2:6" ht="12.75" customHeight="1">
      <c r="B12" s="1" t="s">
        <v>1</v>
      </c>
      <c r="C12" s="9">
        <v>28.41</v>
      </c>
      <c r="E12" s="1" t="s">
        <v>17</v>
      </c>
      <c r="F12" s="14" t="s">
        <v>32</v>
      </c>
    </row>
    <row r="13" spans="5:6" ht="12.75" customHeight="1">
      <c r="E13" s="1" t="s">
        <v>18</v>
      </c>
      <c r="F13" s="14" t="s">
        <v>33</v>
      </c>
    </row>
    <row r="14" spans="1:3" ht="17.25" customHeight="1">
      <c r="A14" s="15"/>
      <c r="B14" s="2"/>
      <c r="C14" s="4" t="s">
        <v>11</v>
      </c>
    </row>
    <row r="15" spans="1:3" ht="12.75" customHeight="1">
      <c r="A15" s="16"/>
      <c r="B15" s="1" t="s">
        <v>5</v>
      </c>
      <c r="C15" s="9">
        <v>65</v>
      </c>
    </row>
    <row r="16" spans="2:3" ht="12.75" customHeight="1">
      <c r="B16" s="1" t="s">
        <v>7</v>
      </c>
      <c r="C16" s="10">
        <f>0.180355663*10^((7.5*(C15-32)/1.8)/(237.7+(C15-32)/1.8))/G5*100</f>
        <v>32.249525908214444</v>
      </c>
    </row>
    <row r="17" ht="12.75" customHeight="1"/>
    <row r="18" ht="12.75" customHeight="1">
      <c r="A18" s="5" t="s">
        <v>13</v>
      </c>
    </row>
    <row r="19" ht="12.75" customHeight="1"/>
    <row r="20" spans="1:8" ht="12.75" customHeight="1">
      <c r="A20" s="17"/>
      <c r="B20" s="17"/>
      <c r="C20" s="17"/>
      <c r="D20" s="17"/>
      <c r="E20" s="17"/>
      <c r="F20" s="18"/>
      <c r="H20" s="19"/>
    </row>
    <row r="21" spans="1:9" ht="17.25" customHeight="1">
      <c r="A21" s="39" t="s">
        <v>21</v>
      </c>
      <c r="B21" s="39"/>
      <c r="C21" s="37"/>
      <c r="D21" s="36" t="s">
        <v>22</v>
      </c>
      <c r="E21" s="37"/>
      <c r="F21" s="36" t="s">
        <v>23</v>
      </c>
      <c r="G21" s="38"/>
      <c r="H21" s="20" t="s">
        <v>15</v>
      </c>
      <c r="I21" s="1"/>
    </row>
    <row r="22" spans="1:9" s="23" customFormat="1" ht="12.75" customHeight="1">
      <c r="A22" s="21">
        <v>1000</v>
      </c>
      <c r="B22" s="22" t="s">
        <v>24</v>
      </c>
      <c r="C22" s="22" t="s">
        <v>25</v>
      </c>
      <c r="D22" s="22"/>
      <c r="E22" s="22" t="s">
        <v>27</v>
      </c>
      <c r="F22" s="22" t="s">
        <v>26</v>
      </c>
      <c r="G22" s="22" t="s">
        <v>27</v>
      </c>
      <c r="H22" s="22" t="s">
        <v>16</v>
      </c>
      <c r="I22" s="22"/>
    </row>
    <row r="23" spans="1:9" ht="12.75" customHeight="1">
      <c r="A23" s="17"/>
      <c r="B23" s="24"/>
      <c r="C23" s="24" t="s">
        <v>31</v>
      </c>
      <c r="D23" s="25">
        <f aca="true" t="shared" si="0" ref="D23:D31">B23*5.252</f>
        <v>0</v>
      </c>
      <c r="E23" s="26">
        <f aca="true" t="shared" si="1" ref="E23:E31">B23*A23/1000</f>
        <v>0</v>
      </c>
      <c r="F23" s="27">
        <f aca="true" t="shared" si="2" ref="F23:F31">D23*$G$10</f>
        <v>0</v>
      </c>
      <c r="G23" s="27">
        <f aca="true" t="shared" si="3" ref="G23:G31">E23*$G$10</f>
        <v>0</v>
      </c>
      <c r="H23" s="28" t="e">
        <f aca="true" t="shared" si="4" ref="H23:H31">C23/E23*100</f>
        <v>#VALUE!</v>
      </c>
      <c r="I23" s="29"/>
    </row>
    <row r="24" spans="1:9" ht="12.75">
      <c r="A24" s="17"/>
      <c r="B24" s="24"/>
      <c r="C24" s="24"/>
      <c r="D24" s="25">
        <f t="shared" si="0"/>
        <v>0</v>
      </c>
      <c r="E24" s="26">
        <f t="shared" si="1"/>
        <v>0</v>
      </c>
      <c r="F24" s="27">
        <f t="shared" si="2"/>
        <v>0</v>
      </c>
      <c r="G24" s="27">
        <f t="shared" si="3"/>
        <v>0</v>
      </c>
      <c r="H24" s="28" t="e">
        <f t="shared" si="4"/>
        <v>#DIV/0!</v>
      </c>
      <c r="I24" s="27"/>
    </row>
    <row r="25" spans="1:9" ht="12.75">
      <c r="A25" s="17">
        <v>2000</v>
      </c>
      <c r="B25" s="24">
        <v>21</v>
      </c>
      <c r="C25" s="24">
        <v>30</v>
      </c>
      <c r="D25" s="25">
        <f t="shared" si="0"/>
        <v>110.292</v>
      </c>
      <c r="E25" s="26">
        <f t="shared" si="1"/>
        <v>42</v>
      </c>
      <c r="F25" s="27">
        <f t="shared" si="2"/>
        <v>130.61712564360556</v>
      </c>
      <c r="G25" s="27">
        <f t="shared" si="3"/>
        <v>49.739956452248876</v>
      </c>
      <c r="H25" s="28">
        <f t="shared" si="4"/>
        <v>71.42857142857143</v>
      </c>
      <c r="I25" s="27"/>
    </row>
    <row r="26" spans="1:9" ht="12.75">
      <c r="A26" s="17">
        <v>2500</v>
      </c>
      <c r="B26" s="24">
        <v>25.5</v>
      </c>
      <c r="C26" s="30">
        <v>32</v>
      </c>
      <c r="D26" s="25">
        <f t="shared" si="0"/>
        <v>133.926</v>
      </c>
      <c r="E26" s="26">
        <f t="shared" si="1"/>
        <v>63.75</v>
      </c>
      <c r="F26" s="27">
        <f t="shared" si="2"/>
        <v>158.60650971009244</v>
      </c>
      <c r="G26" s="27">
        <f t="shared" si="3"/>
        <v>75.49814818644919</v>
      </c>
      <c r="H26" s="28">
        <f t="shared" si="4"/>
        <v>50.19607843137255</v>
      </c>
      <c r="I26" s="27"/>
    </row>
    <row r="27" spans="1:9" ht="12.75">
      <c r="A27" s="17">
        <v>3000</v>
      </c>
      <c r="B27" s="24">
        <v>27</v>
      </c>
      <c r="C27" s="30">
        <v>50</v>
      </c>
      <c r="D27" s="25">
        <f t="shared" si="0"/>
        <v>141.804</v>
      </c>
      <c r="E27" s="26">
        <f t="shared" si="1"/>
        <v>81</v>
      </c>
      <c r="F27" s="27">
        <f t="shared" si="2"/>
        <v>167.93630439892144</v>
      </c>
      <c r="G27" s="27">
        <f t="shared" si="3"/>
        <v>95.92705887219427</v>
      </c>
      <c r="H27" s="28">
        <f t="shared" si="4"/>
        <v>61.72839506172839</v>
      </c>
      <c r="I27" s="27"/>
    </row>
    <row r="28" spans="1:9" ht="12.75">
      <c r="A28" s="17">
        <v>3500</v>
      </c>
      <c r="B28" s="24">
        <v>27</v>
      </c>
      <c r="C28" s="30">
        <v>55</v>
      </c>
      <c r="D28" s="25">
        <f t="shared" si="0"/>
        <v>141.804</v>
      </c>
      <c r="E28" s="26">
        <f t="shared" si="1"/>
        <v>94.5</v>
      </c>
      <c r="F28" s="27">
        <f t="shared" si="2"/>
        <v>167.93630439892144</v>
      </c>
      <c r="G28" s="27">
        <f t="shared" si="3"/>
        <v>111.91490201755997</v>
      </c>
      <c r="H28" s="28">
        <f t="shared" si="4"/>
        <v>58.201058201058196</v>
      </c>
      <c r="I28" s="27"/>
    </row>
    <row r="29" spans="1:9" ht="12.75">
      <c r="A29" s="31">
        <v>4000</v>
      </c>
      <c r="B29" s="24">
        <v>27</v>
      </c>
      <c r="C29" s="17">
        <v>60</v>
      </c>
      <c r="D29" s="25">
        <f t="shared" si="0"/>
        <v>141.804</v>
      </c>
      <c r="E29" s="26">
        <f t="shared" si="1"/>
        <v>108</v>
      </c>
      <c r="F29" s="27">
        <f t="shared" si="2"/>
        <v>167.93630439892144</v>
      </c>
      <c r="G29" s="27">
        <f t="shared" si="3"/>
        <v>127.90274516292568</v>
      </c>
      <c r="H29" s="28">
        <f t="shared" si="4"/>
        <v>55.55555555555556</v>
      </c>
      <c r="I29" s="27"/>
    </row>
    <row r="30" spans="1:9" ht="12.75">
      <c r="A30" s="17">
        <v>4500</v>
      </c>
      <c r="B30" s="24">
        <v>26.2</v>
      </c>
      <c r="C30" s="17">
        <v>65</v>
      </c>
      <c r="D30" s="25">
        <f t="shared" si="0"/>
        <v>137.6024</v>
      </c>
      <c r="E30" s="26">
        <f t="shared" si="1"/>
        <v>117.9</v>
      </c>
      <c r="F30" s="27">
        <f t="shared" si="2"/>
        <v>162.96041389821264</v>
      </c>
      <c r="G30" s="27">
        <f t="shared" si="3"/>
        <v>139.6271634695272</v>
      </c>
      <c r="H30" s="28">
        <f t="shared" si="4"/>
        <v>55.131467345207795</v>
      </c>
      <c r="I30" s="27"/>
    </row>
    <row r="31" spans="1:9" ht="12.75">
      <c r="A31" s="31">
        <v>5000</v>
      </c>
      <c r="B31" s="24">
        <v>24</v>
      </c>
      <c r="C31" s="30">
        <v>70</v>
      </c>
      <c r="D31" s="25">
        <f t="shared" si="0"/>
        <v>126.048</v>
      </c>
      <c r="E31" s="26">
        <f t="shared" si="1"/>
        <v>120</v>
      </c>
      <c r="F31" s="27">
        <f t="shared" si="2"/>
        <v>149.2767150212635</v>
      </c>
      <c r="G31" s="27">
        <f t="shared" si="3"/>
        <v>142.11416129213964</v>
      </c>
      <c r="H31" s="28">
        <f t="shared" si="4"/>
        <v>58.333333333333336</v>
      </c>
      <c r="I31" s="27"/>
    </row>
    <row r="32" spans="1:9" ht="12.75">
      <c r="A32" s="31">
        <v>5500</v>
      </c>
      <c r="B32" s="24">
        <v>22</v>
      </c>
      <c r="C32" s="30">
        <v>80</v>
      </c>
      <c r="D32" s="25">
        <f>IF(A32&gt;0,B32*5.252," ")</f>
        <v>115.544</v>
      </c>
      <c r="E32" s="26">
        <f>IF(A32&gt;0,B32*A32/1000," ")</f>
        <v>121</v>
      </c>
      <c r="F32" s="27">
        <f>IF(A32&gt;0,D32*$G$10," ")</f>
        <v>136.8369887694915</v>
      </c>
      <c r="G32" s="27">
        <f>IF(A32&gt;0,E32*$G$10," ")</f>
        <v>143.29844596957415</v>
      </c>
      <c r="H32" s="28">
        <f>IF(A32&gt;0,C32/E32*100," ")</f>
        <v>66.11570247933885</v>
      </c>
      <c r="I32" s="27"/>
    </row>
    <row r="33" spans="1:9" ht="12.75">
      <c r="A33" s="17"/>
      <c r="B33" s="24"/>
      <c r="C33" s="17"/>
      <c r="D33" s="25" t="str">
        <f aca="true" t="shared" si="5" ref="D33:D45">IF(A33&gt;0,B33*5.252," ")</f>
        <v> </v>
      </c>
      <c r="E33" s="26" t="str">
        <f aca="true" t="shared" si="6" ref="E33:E45">IF(A33&gt;0,B33*A33/1000," ")</f>
        <v> </v>
      </c>
      <c r="F33" s="27" t="str">
        <f aca="true" t="shared" si="7" ref="F33:F45">IF(A33&gt;0,D33*$G$10," ")</f>
        <v> </v>
      </c>
      <c r="G33" s="27" t="str">
        <f aca="true" t="shared" si="8" ref="G33:G45">IF(A33&gt;0,E33*$G$10," ")</f>
        <v> </v>
      </c>
      <c r="H33" s="28" t="str">
        <f aca="true" t="shared" si="9" ref="H33:H45">IF(A33&gt;0,C33/E33*100," ")</f>
        <v> </v>
      </c>
      <c r="I33" s="27"/>
    </row>
    <row r="34" spans="1:9" ht="12.75">
      <c r="A34" s="17"/>
      <c r="B34" s="24"/>
      <c r="C34" s="17"/>
      <c r="D34" s="25" t="str">
        <f t="shared" si="5"/>
        <v> </v>
      </c>
      <c r="E34" s="26" t="str">
        <f t="shared" si="6"/>
        <v> </v>
      </c>
      <c r="F34" s="27" t="str">
        <f t="shared" si="7"/>
        <v> </v>
      </c>
      <c r="G34" s="27" t="str">
        <f t="shared" si="8"/>
        <v> </v>
      </c>
      <c r="H34" s="28" t="str">
        <f t="shared" si="9"/>
        <v> </v>
      </c>
      <c r="I34" s="27"/>
    </row>
    <row r="35" spans="1:9" ht="12.75">
      <c r="A35" s="17"/>
      <c r="B35" s="24"/>
      <c r="C35" s="17"/>
      <c r="D35" s="25" t="str">
        <f t="shared" si="5"/>
        <v> </v>
      </c>
      <c r="E35" s="26" t="str">
        <f t="shared" si="6"/>
        <v> </v>
      </c>
      <c r="F35" s="27" t="str">
        <f t="shared" si="7"/>
        <v> </v>
      </c>
      <c r="G35" s="27" t="str">
        <f t="shared" si="8"/>
        <v> </v>
      </c>
      <c r="H35" s="28" t="str">
        <f t="shared" si="9"/>
        <v> </v>
      </c>
      <c r="I35" s="27"/>
    </row>
    <row r="36" spans="1:9" ht="12.75">
      <c r="A36" s="17"/>
      <c r="B36" s="24"/>
      <c r="C36" s="17"/>
      <c r="D36" s="25" t="str">
        <f t="shared" si="5"/>
        <v> </v>
      </c>
      <c r="E36" s="26" t="s">
        <v>31</v>
      </c>
      <c r="F36" s="27" t="str">
        <f t="shared" si="7"/>
        <v> </v>
      </c>
      <c r="G36" s="27" t="str">
        <f t="shared" si="8"/>
        <v> </v>
      </c>
      <c r="H36" s="28" t="str">
        <f t="shared" si="9"/>
        <v> </v>
      </c>
      <c r="I36" s="27"/>
    </row>
    <row r="37" spans="1:9" ht="12.75">
      <c r="A37" s="17"/>
      <c r="B37" s="24"/>
      <c r="C37" s="17"/>
      <c r="D37" s="25" t="str">
        <f t="shared" si="5"/>
        <v> </v>
      </c>
      <c r="E37" s="26" t="str">
        <f t="shared" si="6"/>
        <v> </v>
      </c>
      <c r="F37" s="27" t="str">
        <f t="shared" si="7"/>
        <v> </v>
      </c>
      <c r="G37" s="27" t="str">
        <f t="shared" si="8"/>
        <v> </v>
      </c>
      <c r="H37" s="28" t="str">
        <f t="shared" si="9"/>
        <v> </v>
      </c>
      <c r="I37" s="27"/>
    </row>
    <row r="38" spans="1:9" ht="12.75">
      <c r="A38" s="17"/>
      <c r="B38" s="24"/>
      <c r="C38" s="17"/>
      <c r="D38" s="25" t="str">
        <f t="shared" si="5"/>
        <v> </v>
      </c>
      <c r="E38" s="26" t="str">
        <f t="shared" si="6"/>
        <v> </v>
      </c>
      <c r="F38" s="27" t="str">
        <f t="shared" si="7"/>
        <v> </v>
      </c>
      <c r="G38" s="27" t="str">
        <f t="shared" si="8"/>
        <v> </v>
      </c>
      <c r="H38" s="28" t="str">
        <f t="shared" si="9"/>
        <v> </v>
      </c>
      <c r="I38" s="27"/>
    </row>
    <row r="39" spans="1:9" ht="12.75">
      <c r="A39" s="17"/>
      <c r="B39" s="24"/>
      <c r="C39" s="17"/>
      <c r="D39" s="25" t="str">
        <f t="shared" si="5"/>
        <v> </v>
      </c>
      <c r="E39" s="26" t="str">
        <f t="shared" si="6"/>
        <v> </v>
      </c>
      <c r="F39" s="27" t="str">
        <f t="shared" si="7"/>
        <v> </v>
      </c>
      <c r="G39" s="27" t="str">
        <f t="shared" si="8"/>
        <v> </v>
      </c>
      <c r="H39" s="28" t="str">
        <f t="shared" si="9"/>
        <v> </v>
      </c>
      <c r="I39" s="27"/>
    </row>
    <row r="40" spans="1:9" ht="12.75">
      <c r="A40" s="17"/>
      <c r="B40" s="24"/>
      <c r="C40" s="17"/>
      <c r="D40" s="25" t="str">
        <f t="shared" si="5"/>
        <v> </v>
      </c>
      <c r="E40" s="26" t="str">
        <f t="shared" si="6"/>
        <v> </v>
      </c>
      <c r="F40" s="27" t="str">
        <f t="shared" si="7"/>
        <v> </v>
      </c>
      <c r="G40" s="27" t="str">
        <f t="shared" si="8"/>
        <v> </v>
      </c>
      <c r="H40" s="28" t="str">
        <f t="shared" si="9"/>
        <v> </v>
      </c>
      <c r="I40" s="27"/>
    </row>
    <row r="41" spans="1:9" ht="12.75">
      <c r="A41" s="17"/>
      <c r="B41" s="24"/>
      <c r="C41" s="17"/>
      <c r="D41" s="25" t="str">
        <f t="shared" si="5"/>
        <v> </v>
      </c>
      <c r="E41" s="26" t="str">
        <f t="shared" si="6"/>
        <v> </v>
      </c>
      <c r="F41" s="27" t="str">
        <f t="shared" si="7"/>
        <v> </v>
      </c>
      <c r="G41" s="27" t="str">
        <f t="shared" si="8"/>
        <v> </v>
      </c>
      <c r="H41" s="28" t="str">
        <f t="shared" si="9"/>
        <v> </v>
      </c>
      <c r="I41" s="27"/>
    </row>
    <row r="42" spans="1:9" ht="12.75">
      <c r="A42" s="17"/>
      <c r="B42" s="24"/>
      <c r="C42" s="17"/>
      <c r="D42" s="25" t="str">
        <f t="shared" si="5"/>
        <v> </v>
      </c>
      <c r="E42" s="26" t="str">
        <f t="shared" si="6"/>
        <v> </v>
      </c>
      <c r="F42" s="27" t="str">
        <f t="shared" si="7"/>
        <v> </v>
      </c>
      <c r="G42" s="27" t="str">
        <f t="shared" si="8"/>
        <v> </v>
      </c>
      <c r="H42" s="28" t="str">
        <f t="shared" si="9"/>
        <v> </v>
      </c>
      <c r="I42" s="27"/>
    </row>
    <row r="43" spans="1:9" ht="12.75">
      <c r="A43" s="17"/>
      <c r="B43" s="24"/>
      <c r="C43" s="17"/>
      <c r="D43" s="25" t="str">
        <f t="shared" si="5"/>
        <v> </v>
      </c>
      <c r="E43" s="26" t="str">
        <f t="shared" si="6"/>
        <v> </v>
      </c>
      <c r="F43" s="27" t="str">
        <f t="shared" si="7"/>
        <v> </v>
      </c>
      <c r="G43" s="27" t="str">
        <f t="shared" si="8"/>
        <v> </v>
      </c>
      <c r="H43" s="28" t="str">
        <f t="shared" si="9"/>
        <v> </v>
      </c>
      <c r="I43" s="27"/>
    </row>
    <row r="44" spans="1:9" ht="12.75">
      <c r="A44" s="17"/>
      <c r="B44" s="24"/>
      <c r="C44" s="17"/>
      <c r="D44" s="25" t="str">
        <f t="shared" si="5"/>
        <v> </v>
      </c>
      <c r="E44" s="26" t="str">
        <f t="shared" si="6"/>
        <v> </v>
      </c>
      <c r="F44" s="27" t="str">
        <f t="shared" si="7"/>
        <v> </v>
      </c>
      <c r="G44" s="27" t="str">
        <f t="shared" si="8"/>
        <v> </v>
      </c>
      <c r="H44" s="28" t="str">
        <f t="shared" si="9"/>
        <v> </v>
      </c>
      <c r="I44" s="27"/>
    </row>
    <row r="45" spans="1:9" ht="12.75">
      <c r="A45" s="17"/>
      <c r="B45" s="24"/>
      <c r="C45" s="17"/>
      <c r="D45" s="25" t="str">
        <f t="shared" si="5"/>
        <v> </v>
      </c>
      <c r="E45" s="26" t="str">
        <f t="shared" si="6"/>
        <v> </v>
      </c>
      <c r="F45" s="27" t="str">
        <f t="shared" si="7"/>
        <v> </v>
      </c>
      <c r="G45" s="27" t="str">
        <f t="shared" si="8"/>
        <v> </v>
      </c>
      <c r="H45" s="28" t="str">
        <f t="shared" si="9"/>
        <v> </v>
      </c>
      <c r="I45" s="27"/>
    </row>
    <row r="47" spans="1:2" ht="12.75">
      <c r="A47" s="15" t="s">
        <v>28</v>
      </c>
      <c r="B47" s="32">
        <v>6000</v>
      </c>
    </row>
    <row r="48" spans="1:2" ht="12.75">
      <c r="A48" s="15" t="s">
        <v>29</v>
      </c>
      <c r="B48" s="5" t="s">
        <v>30</v>
      </c>
    </row>
    <row r="49" spans="1:2" ht="12.75">
      <c r="A49" s="17"/>
      <c r="B49" s="17"/>
    </row>
    <row r="50" spans="1:2" ht="12.75" customHeight="1">
      <c r="A50" s="33"/>
      <c r="B50" s="34"/>
    </row>
    <row r="51" spans="1:2" ht="12.75" customHeight="1">
      <c r="A51" s="35"/>
      <c r="B51" s="35"/>
    </row>
    <row r="52" spans="1:2" ht="12.75">
      <c r="A52" s="17"/>
      <c r="B52" s="17"/>
    </row>
  </sheetData>
  <mergeCells count="3">
    <mergeCell ref="D21:E21"/>
    <mergeCell ref="F21:G21"/>
    <mergeCell ref="A21:C21"/>
  </mergeCells>
  <printOptions/>
  <pageMargins left="0.75" right="0.75" top="1" bottom="1" header="0.5" footer="0.5"/>
  <pageSetup horizontalDpi="300" verticalDpi="3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 Laws</dc:creator>
  <cp:keywords/>
  <dc:description/>
  <cp:lastModifiedBy>Jake Raby</cp:lastModifiedBy>
  <cp:lastPrinted>2004-06-29T21:02:28Z</cp:lastPrinted>
  <dcterms:created xsi:type="dcterms:W3CDTF">2001-12-02T23:26:34Z</dcterms:created>
  <dcterms:modified xsi:type="dcterms:W3CDTF">2004-07-01T21:33:25Z</dcterms:modified>
  <cp:category/>
  <cp:version/>
  <cp:contentType/>
  <cp:contentStatus/>
</cp:coreProperties>
</file>